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№7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<sst xmlns="http://schemas.openxmlformats.org/spreadsheetml/2006/main" count="86" uniqueCount="68">
  <si>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</si>
  <si>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</si>
  <si>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</si>
  <si>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</si>
  <si>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</si>
  <si>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</si>
  <si>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</si>
  <si>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</si>
  <si>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</si>
  <si>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</si>
  <si>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</si>
  <si>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</si>
  <si>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</si>
  <si>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</si>
  <si>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</si>
  <si>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</si>
  <si>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</si>
  <si>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</si>
  <si>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</si>
  <si>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</si>
  <si>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</si>
  <si>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</si>
  <si>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</si>
  <si>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</si>
  <si>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</si>
  <si>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</si>
  <si>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</si>
  <si>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</si>
  <si>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</si>
  <si>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</si>
  <si>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</si>
  <si>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</si>
  <si>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</si>
  <si>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</si>
  <si>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</si>
  <si>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</si>
  <si>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</si>
  <si>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</si>
  <si>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</si>
  <si>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</si>
  <si>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</si>
  <si>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</si>
  <si>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</si>
  <si>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Приложение № 7</t>
  </si>
  <si>
    <t>к Решению Собрания представителей</t>
  </si>
  <si>
    <t>Распределение средств фонда финансовой помощи бюджетам поселений на 2013 год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</si>
  <si>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</si>
  <si>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</si>
  <si>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</si>
  <si>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</si>
  <si>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</si>
  <si>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</si>
  <si>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</si>
  <si>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</si>
  <si>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</si>
  <si>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</si>
  <si>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</si>
  <si>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</si>
  <si>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</si>
  <si>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</si>
  <si>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</si>
  <si>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</si>
  <si>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</si>
  <si>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</si>
  <si>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</si>
  <si>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</si>
  <si>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муниципального района Сергиевский № 60</t>
  </si>
  <si>
    <t>от "31" октября 2013г.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</si>
</sst>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/>
      <protection locked="0"/>
    </xf>
    <xf numFmtId="205" fontId="16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204" fontId="8" fillId="0" borderId="10" xfId="0" applyNumberFormat="1" applyFont="1" applyFill="1" applyBorder="1" applyAlignment="1" applyProtection="1">
      <alignment/>
      <protection/>
    </xf>
    <xf numFmtId="205" fontId="8" fillId="0" borderId="0" xfId="0" applyNumberFormat="1" applyFont="1" applyFill="1" applyAlignment="1">
      <alignment/>
    </xf>
    <xf numFmtId="205" fontId="16" fillId="0" borderId="10" xfId="0" applyNumberFormat="1" applyFont="1" applyFill="1" applyBorder="1" applyAlignment="1" applyProtection="1">
      <alignment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eta\2013%20&#1075;&#1086;&#1076;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&#1088;&#1072;&#1089;&#1095;&#1105;&#1090;&#1072;%20&#1076;&#1086;&#1090;&#1072;&#1094;&#1080;&#1081;%20&#1087;&#1086;&#1089;&#1077;&#1083;&#1077;&#1085;&#1080;&#1103;&#1084;%20&#1076;&#1083;&#1103;%20&#1084;.&#108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и"/>
      <sheetName val="Дотации (2)"/>
      <sheetName val="Модуль1"/>
    </sheetNames>
    <sheetDataSet>
      <sheetData sheetId="0">
        <row r="19">
          <cell r="H19">
            <v>3810.872372857422</v>
          </cell>
        </row>
        <row r="20">
          <cell r="H20">
            <v>853.9317484842562</v>
          </cell>
        </row>
        <row r="21">
          <cell r="H21">
            <v>100.59347677648867</v>
          </cell>
        </row>
        <row r="22">
          <cell r="H22">
            <v>542.0963892965966</v>
          </cell>
        </row>
        <row r="23">
          <cell r="H23">
            <v>1467.5318036208078</v>
          </cell>
        </row>
        <row r="24">
          <cell r="H24">
            <v>795.3551818508489</v>
          </cell>
        </row>
        <row r="25">
          <cell r="H25">
            <v>1584.759317241167</v>
          </cell>
        </row>
        <row r="26">
          <cell r="H26">
            <v>1168.9396172930874</v>
          </cell>
        </row>
        <row r="27">
          <cell r="H27">
            <v>1061.4520536541645</v>
          </cell>
        </row>
        <row r="28">
          <cell r="H28">
            <v>1168.9205551324235</v>
          </cell>
        </row>
        <row r="29">
          <cell r="H29">
            <v>1186.011792923505</v>
          </cell>
        </row>
        <row r="30">
          <cell r="H30">
            <v>444.73931550202434</v>
          </cell>
        </row>
        <row r="31">
          <cell r="H31">
            <v>2436.8538634476017</v>
          </cell>
        </row>
        <row r="32">
          <cell r="H32">
            <v>253.92514555031883</v>
          </cell>
        </row>
        <row r="33">
          <cell r="H33">
            <v>3267.3153028562047</v>
          </cell>
        </row>
        <row r="34">
          <cell r="H34">
            <v>4540.7367263600745</v>
          </cell>
        </row>
        <row r="35">
          <cell r="H35">
            <v>1589.9653371530053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6"/>
      <c r="B1" s="56"/>
      <c r="C1" s="56"/>
      <c r="D1" s="56"/>
      <c r="E1" s="56"/>
      <c r="F1" s="56"/>
      <c r="G1" s="56"/>
      <c r="H1" s="56"/>
    </row>
    <row r="2" spans="1:8" ht="22.5" customHeight="1" hidden="1">
      <c r="A2" s="55"/>
      <c r="B2" s="55"/>
      <c r="C2" s="55"/>
      <c r="D2" s="55"/>
      <c r="E2" s="55"/>
      <c r="F2" s="55"/>
      <c r="G2" s="55"/>
      <c r="H2" s="55"/>
    </row>
    <row r="3" spans="1:8" ht="12.75" hidden="1">
      <c r="A3" s="51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1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1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54" t="s">
        <v>65</v>
      </c>
      <c r="G7" s="54"/>
      <c r="H7" s="54"/>
      <c r="I7" s="21"/>
    </row>
    <row r="8" ht="10.5" customHeight="1">
      <c r="B8" s="7"/>
    </row>
    <row r="9" ht="12.75" hidden="1">
      <c r="B9" s="7"/>
    </row>
    <row r="10" spans="2:8" ht="18.75">
      <c r="B10" s="63" t="s">
        <v>37</v>
      </c>
      <c r="C10" s="63"/>
      <c r="D10" s="63"/>
      <c r="E10" s="63"/>
      <c r="F10" s="63"/>
      <c r="G10" s="63"/>
      <c r="H10" s="63"/>
    </row>
    <row r="11" spans="1:8" ht="18.75">
      <c r="A11" s="11"/>
      <c r="B11" s="62" t="s">
        <v>38</v>
      </c>
      <c r="C11" s="62"/>
      <c r="D11" s="62"/>
      <c r="E11" s="62"/>
      <c r="F11" s="62"/>
      <c r="G11" s="62"/>
      <c r="H11" s="62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7" t="s">
        <v>15</v>
      </c>
      <c r="B13" s="59" t="s">
        <v>39</v>
      </c>
      <c r="C13" s="59"/>
      <c r="D13" s="59"/>
      <c r="E13" s="59"/>
      <c r="F13" s="19">
        <f>E3</f>
        <v>1274</v>
      </c>
      <c r="G13" s="58">
        <f>IF(F14=G39,"","Необходим пересчёт дотаций!
Нажмите на кнопку 'Расчёт'!")</f>
      </c>
      <c r="H13" s="58"/>
    </row>
    <row r="14" spans="1:8" s="3" customFormat="1" ht="17.25" customHeight="1">
      <c r="A14" s="57"/>
      <c r="B14" s="59" t="s">
        <v>40</v>
      </c>
      <c r="C14" s="59"/>
      <c r="D14" s="59"/>
      <c r="E14" s="59"/>
      <c r="F14" s="19">
        <f>E4</f>
        <v>300</v>
      </c>
      <c r="G14" s="58"/>
      <c r="H14" s="58"/>
    </row>
    <row r="15" spans="1:8" s="3" customFormat="1" ht="12.75" customHeight="1">
      <c r="A15" s="57"/>
      <c r="B15" s="60" t="s">
        <v>41</v>
      </c>
      <c r="C15" s="60"/>
      <c r="D15" s="60"/>
      <c r="E15" s="60">
        <v>-37778706683311340</v>
      </c>
      <c r="F15" s="22">
        <f>SUM(F13:F14)</f>
        <v>1574</v>
      </c>
      <c r="G15" s="58"/>
      <c r="H15" s="58"/>
    </row>
    <row r="16" spans="1:8" s="3" customFormat="1" ht="12.75" customHeight="1">
      <c r="A16" s="57"/>
      <c r="B16" s="14"/>
      <c r="F16" s="13"/>
      <c r="G16" s="58"/>
      <c r="H16" s="58"/>
    </row>
    <row r="17" spans="1:8" s="3" customFormat="1" ht="12.75" customHeight="1">
      <c r="A17" s="57"/>
      <c r="B17" s="61" t="s">
        <v>12</v>
      </c>
      <c r="C17" s="61"/>
      <c r="D17" s="61"/>
      <c r="E17" s="15">
        <v>456.9418960244648</v>
      </c>
      <c r="F17" s="16">
        <f>IF(G39&gt;F14,"меньше",IF(G39&lt;F14,"больше",""))</f>
      </c>
      <c r="G17" s="58"/>
      <c r="H17" s="58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53" t="s">
        <v>6</v>
      </c>
      <c r="C19" s="53" t="s">
        <v>17</v>
      </c>
      <c r="D19" s="53" t="s">
        <v>42</v>
      </c>
      <c r="E19" s="53" t="s">
        <v>18</v>
      </c>
      <c r="F19" s="52" t="s">
        <v>11</v>
      </c>
      <c r="G19" s="52"/>
      <c r="H19" s="52"/>
    </row>
    <row r="20" spans="2:8" s="3" customFormat="1" ht="94.5">
      <c r="B20" s="53"/>
      <c r="C20" s="53"/>
      <c r="D20" s="53"/>
      <c r="E20" s="53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  <mergeCell ref="A3:A5"/>
    <mergeCell ref="F19:H19"/>
    <mergeCell ref="B19:B20"/>
    <mergeCell ref="C19:C20"/>
    <mergeCell ref="D19:D20"/>
    <mergeCell ref="E19:E20"/>
    <mergeCell ref="F7:H7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4.375" style="33" customWidth="1"/>
    <col min="2" max="2" width="37.00390625" style="33" customWidth="1"/>
    <col min="3" max="3" width="11.375" style="33" customWidth="1"/>
    <col min="4" max="4" width="13.25390625" style="33" customWidth="1"/>
    <col min="5" max="5" width="14.00390625" style="33" customWidth="1"/>
    <col min="6" max="6" width="12.375" style="33" customWidth="1"/>
    <col min="7" max="7" width="13.0039062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73" t="s">
        <v>43</v>
      </c>
      <c r="H1" s="73"/>
      <c r="I1" s="73"/>
      <c r="J1" s="73"/>
      <c r="K1" s="73"/>
    </row>
    <row r="2" spans="6:11" ht="15.75">
      <c r="F2" s="34"/>
      <c r="G2" s="73" t="s">
        <v>44</v>
      </c>
      <c r="H2" s="73"/>
      <c r="I2" s="73"/>
      <c r="J2" s="73"/>
      <c r="K2" s="73"/>
    </row>
    <row r="3" spans="6:11" ht="15.75">
      <c r="F3" s="34"/>
      <c r="G3" s="73" t="s">
        <v>66</v>
      </c>
      <c r="H3" s="73"/>
      <c r="I3" s="73"/>
      <c r="J3" s="73"/>
      <c r="K3" s="73"/>
    </row>
    <row r="4" spans="6:11" ht="15.75">
      <c r="F4" s="34"/>
      <c r="G4" s="73" t="s">
        <v>67</v>
      </c>
      <c r="H4" s="73"/>
      <c r="I4" s="73"/>
      <c r="J4" s="73"/>
      <c r="K4" s="73"/>
    </row>
    <row r="6" spans="2:10" ht="18.75">
      <c r="B6" s="74" t="s">
        <v>45</v>
      </c>
      <c r="C6" s="74"/>
      <c r="D6" s="74"/>
      <c r="E6" s="74"/>
      <c r="F6" s="74"/>
      <c r="G6" s="74"/>
      <c r="H6" s="74"/>
      <c r="I6" s="74"/>
      <c r="J6" s="35"/>
    </row>
    <row r="7" spans="2:10" ht="18.75">
      <c r="B7" s="74" t="s">
        <v>38</v>
      </c>
      <c r="C7" s="74"/>
      <c r="D7" s="74"/>
      <c r="E7" s="74"/>
      <c r="F7" s="74"/>
      <c r="G7" s="74"/>
      <c r="H7" s="74"/>
      <c r="I7" s="74"/>
      <c r="J7" s="35"/>
    </row>
    <row r="8" spans="2:9" ht="18.75">
      <c r="B8" s="42"/>
      <c r="C8" s="42"/>
      <c r="D8" s="42"/>
      <c r="E8" s="42"/>
      <c r="F8" s="42"/>
      <c r="G8" s="42"/>
      <c r="H8" s="42"/>
      <c r="I8" s="42"/>
    </row>
    <row r="9" ht="15.75">
      <c r="K9" s="36" t="s">
        <v>46</v>
      </c>
    </row>
    <row r="10" spans="1:11" ht="36" customHeight="1">
      <c r="A10" s="43" t="s">
        <v>47</v>
      </c>
      <c r="B10" s="44"/>
      <c r="C10" s="64" t="s">
        <v>48</v>
      </c>
      <c r="D10" s="65"/>
      <c r="E10" s="65"/>
      <c r="F10" s="66"/>
      <c r="G10" s="67" t="s">
        <v>49</v>
      </c>
      <c r="H10" s="70" t="s">
        <v>50</v>
      </c>
      <c r="I10" s="43" t="s">
        <v>51</v>
      </c>
      <c r="J10" s="70" t="s">
        <v>52</v>
      </c>
      <c r="K10" s="70" t="s">
        <v>53</v>
      </c>
    </row>
    <row r="11" spans="1:11" ht="51.75" customHeight="1">
      <c r="A11" s="45" t="s">
        <v>54</v>
      </c>
      <c r="B11" s="45" t="s">
        <v>55</v>
      </c>
      <c r="C11" s="70" t="s">
        <v>56</v>
      </c>
      <c r="D11" s="70" t="s">
        <v>57</v>
      </c>
      <c r="E11" s="70" t="s">
        <v>58</v>
      </c>
      <c r="F11" s="70" t="s">
        <v>59</v>
      </c>
      <c r="G11" s="68"/>
      <c r="H11" s="71"/>
      <c r="I11" s="45" t="s">
        <v>60</v>
      </c>
      <c r="J11" s="71"/>
      <c r="K11" s="71"/>
    </row>
    <row r="12" spans="1:11" ht="41.25" customHeight="1">
      <c r="A12" s="46"/>
      <c r="B12" s="47"/>
      <c r="C12" s="72"/>
      <c r="D12" s="72"/>
      <c r="E12" s="72"/>
      <c r="F12" s="72"/>
      <c r="G12" s="69"/>
      <c r="H12" s="72"/>
      <c r="I12" s="46" t="s">
        <v>61</v>
      </c>
      <c r="J12" s="72"/>
      <c r="K12" s="72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62</v>
      </c>
      <c r="G13" s="37">
        <v>7</v>
      </c>
      <c r="H13" s="37" t="s">
        <v>63</v>
      </c>
      <c r="I13" s="37"/>
      <c r="J13" s="37">
        <v>9</v>
      </c>
      <c r="K13" s="37">
        <v>10</v>
      </c>
    </row>
    <row r="14" spans="1:11" s="1" customFormat="1" ht="14.25" customHeight="1">
      <c r="A14" s="38">
        <v>1</v>
      </c>
      <c r="B14" s="26" t="s">
        <v>20</v>
      </c>
      <c r="C14" s="29">
        <f>'[2]Дотации'!$H$19</f>
        <v>3810.872372857422</v>
      </c>
      <c r="D14" s="27">
        <v>22833.0466</v>
      </c>
      <c r="E14" s="27">
        <v>7323.124</v>
      </c>
      <c r="F14" s="29">
        <f>SUM(C14:E14)</f>
        <v>33967.04297285742</v>
      </c>
      <c r="G14" s="48">
        <f>38243.74904-1226.43496</f>
        <v>37017.314080000004</v>
      </c>
      <c r="H14" s="29">
        <f>F14-G14</f>
        <v>-3050.27110714258</v>
      </c>
      <c r="I14" s="29">
        <f>J14+H14</f>
        <v>-34.65404714257966</v>
      </c>
      <c r="J14" s="29">
        <f>(D14+E14)*0.1</f>
        <v>3015.6170600000005</v>
      </c>
      <c r="K14" s="50">
        <f>IF(F14-G14&gt;0,0,IF(F14-G14&lt;0,-(J14+H14)))</f>
        <v>34.65404714257966</v>
      </c>
    </row>
    <row r="15" spans="1:11" s="1" customFormat="1" ht="14.25" customHeight="1">
      <c r="A15" s="38">
        <v>2</v>
      </c>
      <c r="B15" s="26" t="s">
        <v>21</v>
      </c>
      <c r="C15" s="29">
        <f>'[2]Дотации'!$H$20</f>
        <v>853.9317484842562</v>
      </c>
      <c r="D15" s="27">
        <v>509</v>
      </c>
      <c r="E15" s="27">
        <v>38.944</v>
      </c>
      <c r="F15" s="29">
        <f aca="true" t="shared" si="0" ref="F15:F30">SUM(C15:E15)</f>
        <v>1401.8757484842563</v>
      </c>
      <c r="G15" s="29">
        <f>2199.64239-120.61963</f>
        <v>2079.02276</v>
      </c>
      <c r="H15" s="29">
        <f aca="true" t="shared" si="1" ref="H15:H30">F15-G15</f>
        <v>-677.1470115157435</v>
      </c>
      <c r="I15" s="29">
        <f>J15+H15</f>
        <v>-649.7498115157435</v>
      </c>
      <c r="J15" s="29">
        <f>(D15+E15)*0.05</f>
        <v>27.397199999999998</v>
      </c>
      <c r="K15" s="50">
        <f>IF(F15-G15&gt;0,0,IF(F15-G15&lt;0,-(J15+H15)))</f>
        <v>649.7498115157435</v>
      </c>
    </row>
    <row r="16" spans="1:11" s="1" customFormat="1" ht="14.25" customHeight="1">
      <c r="A16" s="38">
        <v>3</v>
      </c>
      <c r="B16" s="26" t="s">
        <v>22</v>
      </c>
      <c r="C16" s="29">
        <f>'[2]Дотации'!$H$21</f>
        <v>100.59347677648867</v>
      </c>
      <c r="D16" s="27">
        <v>1277</v>
      </c>
      <c r="E16" s="27">
        <v>430.821</v>
      </c>
      <c r="F16" s="29">
        <f t="shared" si="0"/>
        <v>1808.4144767764888</v>
      </c>
      <c r="G16" s="29">
        <f>2775.85398-567.36696+494.133+50</f>
        <v>2752.62002</v>
      </c>
      <c r="H16" s="29">
        <f t="shared" si="1"/>
        <v>-944.2055432235111</v>
      </c>
      <c r="I16" s="29">
        <f aca="true" t="shared" si="2" ref="I16:I30">J16+H16</f>
        <v>-773.4234432235111</v>
      </c>
      <c r="J16" s="29">
        <f>(D16+E16)*0.1</f>
        <v>170.7821</v>
      </c>
      <c r="K16" s="50">
        <f aca="true" t="shared" si="3" ref="K16:K29">IF(F16-G16&gt;0,0,IF(F16-G16&lt;0,-(J16+H16)))</f>
        <v>773.4234432235111</v>
      </c>
    </row>
    <row r="17" spans="1:11" s="1" customFormat="1" ht="14.25" customHeight="1">
      <c r="A17" s="38">
        <v>4</v>
      </c>
      <c r="B17" s="26" t="s">
        <v>23</v>
      </c>
      <c r="C17" s="29">
        <f>'[2]Дотации'!$H$22</f>
        <v>542.0963892965966</v>
      </c>
      <c r="D17" s="27">
        <v>2654</v>
      </c>
      <c r="E17" s="27">
        <v>646.117</v>
      </c>
      <c r="F17" s="29">
        <f t="shared" si="0"/>
        <v>3842.2133892965967</v>
      </c>
      <c r="G17" s="29">
        <f>4991.32645-174.18495</f>
        <v>4817.1415</v>
      </c>
      <c r="H17" s="29">
        <f t="shared" si="1"/>
        <v>-974.928110703403</v>
      </c>
      <c r="I17" s="29">
        <f t="shared" si="2"/>
        <v>-644.916410703403</v>
      </c>
      <c r="J17" s="29">
        <f>(D17+E17)*0.1</f>
        <v>330.0117</v>
      </c>
      <c r="K17" s="50">
        <f t="shared" si="3"/>
        <v>644.916410703403</v>
      </c>
    </row>
    <row r="18" spans="1:11" s="1" customFormat="1" ht="14.25" customHeight="1">
      <c r="A18" s="38">
        <v>5</v>
      </c>
      <c r="B18" s="26" t="s">
        <v>24</v>
      </c>
      <c r="C18" s="29">
        <f>'[2]Дотации'!$H$23</f>
        <v>1467.5318036208078</v>
      </c>
      <c r="D18" s="27">
        <v>788.94</v>
      </c>
      <c r="E18" s="27">
        <v>566.17</v>
      </c>
      <c r="F18" s="29">
        <f t="shared" si="0"/>
        <v>2822.641803620808</v>
      </c>
      <c r="G18" s="29">
        <f>6729.23575-116.07756</f>
        <v>6613.15819</v>
      </c>
      <c r="H18" s="29">
        <f t="shared" si="1"/>
        <v>-3790.516386379192</v>
      </c>
      <c r="I18" s="29">
        <f t="shared" si="2"/>
        <v>-3722.760886379192</v>
      </c>
      <c r="J18" s="29">
        <f>(D18+E18)*0.05</f>
        <v>67.75550000000001</v>
      </c>
      <c r="K18" s="50">
        <f t="shared" si="3"/>
        <v>3722.760886379192</v>
      </c>
    </row>
    <row r="19" spans="1:11" s="1" customFormat="1" ht="14.25" customHeight="1">
      <c r="A19" s="38">
        <v>6</v>
      </c>
      <c r="B19" s="26" t="s">
        <v>25</v>
      </c>
      <c r="C19" s="29">
        <f>'[2]Дотации'!$H$24</f>
        <v>795.3551818508489</v>
      </c>
      <c r="D19" s="27">
        <v>1032.9</v>
      </c>
      <c r="E19" s="27">
        <v>2536.261</v>
      </c>
      <c r="F19" s="29">
        <f t="shared" si="0"/>
        <v>4364.5161818508495</v>
      </c>
      <c r="G19" s="29">
        <f>5389.19324-500.67236+367.973</f>
        <v>5256.49388</v>
      </c>
      <c r="H19" s="29">
        <f t="shared" si="1"/>
        <v>-891.9776981491505</v>
      </c>
      <c r="I19" s="29">
        <f t="shared" si="2"/>
        <v>-535.0615981491504</v>
      </c>
      <c r="J19" s="29">
        <f>(D19+E19)*0.1</f>
        <v>356.91610000000003</v>
      </c>
      <c r="K19" s="50">
        <f t="shared" si="3"/>
        <v>535.0615981491504</v>
      </c>
    </row>
    <row r="20" spans="1:11" s="1" customFormat="1" ht="14.25" customHeight="1">
      <c r="A20" s="38">
        <v>7</v>
      </c>
      <c r="B20" s="26" t="s">
        <v>26</v>
      </c>
      <c r="C20" s="29">
        <f>'[2]Дотации'!$H$25</f>
        <v>1584.759317241167</v>
      </c>
      <c r="D20" s="27">
        <v>1202.262</v>
      </c>
      <c r="E20" s="27">
        <v>1338.667</v>
      </c>
      <c r="F20" s="29">
        <f t="shared" si="0"/>
        <v>4125.688317241167</v>
      </c>
      <c r="G20" s="29">
        <f>4913.81984-75.87324</f>
        <v>4837.9466</v>
      </c>
      <c r="H20" s="29">
        <f t="shared" si="1"/>
        <v>-712.258282758833</v>
      </c>
      <c r="I20" s="29">
        <f t="shared" si="2"/>
        <v>-458.16538275883306</v>
      </c>
      <c r="J20" s="29">
        <f>(D20+E20)*0.1</f>
        <v>254.09290000000001</v>
      </c>
      <c r="K20" s="50">
        <f t="shared" si="3"/>
        <v>458.16538275883306</v>
      </c>
    </row>
    <row r="21" spans="1:11" s="1" customFormat="1" ht="14.25" customHeight="1">
      <c r="A21" s="38">
        <v>8</v>
      </c>
      <c r="B21" s="26" t="s">
        <v>27</v>
      </c>
      <c r="C21" s="29">
        <f>'[2]Дотации'!$H$26</f>
        <v>1168.9396172930874</v>
      </c>
      <c r="D21" s="27">
        <v>906</v>
      </c>
      <c r="E21" s="27">
        <v>34.076</v>
      </c>
      <c r="F21" s="29">
        <f t="shared" si="0"/>
        <v>2109.0156172930874</v>
      </c>
      <c r="G21" s="29">
        <f>3564.02765-389.38694+259.255</f>
        <v>3433.8957100000002</v>
      </c>
      <c r="H21" s="29">
        <f t="shared" si="1"/>
        <v>-1324.8800927069128</v>
      </c>
      <c r="I21" s="29">
        <f t="shared" si="2"/>
        <v>-1277.8762927069129</v>
      </c>
      <c r="J21" s="29">
        <f>(D21+E21)*0.05</f>
        <v>47.003800000000005</v>
      </c>
      <c r="K21" s="50">
        <f t="shared" si="3"/>
        <v>1277.8762927069129</v>
      </c>
    </row>
    <row r="22" spans="1:11" s="1" customFormat="1" ht="14.25" customHeight="1">
      <c r="A22" s="38">
        <v>9</v>
      </c>
      <c r="B22" s="26" t="s">
        <v>28</v>
      </c>
      <c r="C22" s="29">
        <f>'[2]Дотации'!$H$27</f>
        <v>1061.4520536541645</v>
      </c>
      <c r="D22" s="27">
        <v>695.305</v>
      </c>
      <c r="E22" s="27">
        <v>62.316</v>
      </c>
      <c r="F22" s="29">
        <f t="shared" si="0"/>
        <v>1819.0730536541644</v>
      </c>
      <c r="G22" s="29">
        <f>3640.63976-82.17588</f>
        <v>3558.4638800000002</v>
      </c>
      <c r="H22" s="29">
        <f t="shared" si="1"/>
        <v>-1739.3908263458359</v>
      </c>
      <c r="I22" s="29">
        <f t="shared" si="2"/>
        <v>-1701.509776345836</v>
      </c>
      <c r="J22" s="29">
        <f>(D22+E22)*0.05</f>
        <v>37.88105</v>
      </c>
      <c r="K22" s="50">
        <f t="shared" si="3"/>
        <v>1701.509776345836</v>
      </c>
    </row>
    <row r="23" spans="1:11" s="1" customFormat="1" ht="14.25" customHeight="1">
      <c r="A23" s="38">
        <v>10</v>
      </c>
      <c r="B23" s="26" t="s">
        <v>29</v>
      </c>
      <c r="C23" s="29">
        <f>'[2]Дотации'!$H$28</f>
        <v>1168.9205551324235</v>
      </c>
      <c r="D23" s="27">
        <v>600.2</v>
      </c>
      <c r="E23" s="27">
        <v>188.369</v>
      </c>
      <c r="F23" s="29">
        <f t="shared" si="0"/>
        <v>1957.4895551324234</v>
      </c>
      <c r="G23" s="29">
        <f>3190.34111-48.07121</f>
        <v>3142.2699</v>
      </c>
      <c r="H23" s="29">
        <f t="shared" si="1"/>
        <v>-1184.7803448675763</v>
      </c>
      <c r="I23" s="29">
        <f t="shared" si="2"/>
        <v>-1105.9234448675763</v>
      </c>
      <c r="J23" s="29">
        <f>(D23+E23)*0.1</f>
        <v>78.85690000000001</v>
      </c>
      <c r="K23" s="50">
        <f t="shared" si="3"/>
        <v>1105.9234448675763</v>
      </c>
    </row>
    <row r="24" spans="1:11" s="1" customFormat="1" ht="14.25" customHeight="1">
      <c r="A24" s="38">
        <v>11</v>
      </c>
      <c r="B24" s="26" t="s">
        <v>30</v>
      </c>
      <c r="C24" s="29">
        <f>'[2]Дотации'!$H$29</f>
        <v>1186.011792923505</v>
      </c>
      <c r="D24" s="27">
        <v>675</v>
      </c>
      <c r="E24" s="27">
        <v>3113.201</v>
      </c>
      <c r="F24" s="29">
        <f t="shared" si="0"/>
        <v>4974.212792923505</v>
      </c>
      <c r="G24" s="29">
        <f>6446.28399-479.68739</f>
        <v>5966.5966</v>
      </c>
      <c r="H24" s="29">
        <f t="shared" si="1"/>
        <v>-992.383807076495</v>
      </c>
      <c r="I24" s="29">
        <f>J24+H24</f>
        <v>-613.563707076495</v>
      </c>
      <c r="J24" s="29">
        <f>(D24+E24)*0.1</f>
        <v>378.8201</v>
      </c>
      <c r="K24" s="50">
        <f t="shared" si="3"/>
        <v>613.563707076495</v>
      </c>
    </row>
    <row r="25" spans="1:11" s="1" customFormat="1" ht="14.25" customHeight="1">
      <c r="A25" s="38">
        <v>12</v>
      </c>
      <c r="B25" s="26" t="s">
        <v>31</v>
      </c>
      <c r="C25" s="29">
        <f>'[2]Дотации'!$H$30</f>
        <v>444.73931550202434</v>
      </c>
      <c r="D25" s="27">
        <v>418.1309</v>
      </c>
      <c r="E25" s="27">
        <v>289.238</v>
      </c>
      <c r="F25" s="29">
        <f t="shared" si="0"/>
        <v>1152.1082155020244</v>
      </c>
      <c r="G25" s="29">
        <f>2411.94534-97.29547</f>
        <v>2314.64987</v>
      </c>
      <c r="H25" s="29">
        <f t="shared" si="1"/>
        <v>-1162.5416544979757</v>
      </c>
      <c r="I25" s="29">
        <f t="shared" si="2"/>
        <v>-1091.8047644979758</v>
      </c>
      <c r="J25" s="29">
        <f>(D25+E25)*0.1</f>
        <v>70.73689</v>
      </c>
      <c r="K25" s="50">
        <f t="shared" si="3"/>
        <v>1091.8047644979758</v>
      </c>
    </row>
    <row r="26" spans="1:11" s="1" customFormat="1" ht="14.25" customHeight="1">
      <c r="A26" s="38">
        <v>13</v>
      </c>
      <c r="B26" s="26" t="s">
        <v>32</v>
      </c>
      <c r="C26" s="29">
        <f>'[2]Дотации'!$H$31</f>
        <v>2436.8538634476017</v>
      </c>
      <c r="D26" s="27">
        <v>935.16236</v>
      </c>
      <c r="E26" s="27">
        <v>450.82578</v>
      </c>
      <c r="F26" s="29">
        <f t="shared" si="0"/>
        <v>3822.842003447602</v>
      </c>
      <c r="G26" s="29">
        <f>6712.16713-212.69666</f>
        <v>6499.47047</v>
      </c>
      <c r="H26" s="29">
        <f t="shared" si="1"/>
        <v>-2676.628466552398</v>
      </c>
      <c r="I26" s="29">
        <f t="shared" si="2"/>
        <v>-2538.029652552398</v>
      </c>
      <c r="J26" s="29">
        <f>(D26+E26)*0.1</f>
        <v>138.598814</v>
      </c>
      <c r="K26" s="50">
        <f t="shared" si="3"/>
        <v>2538.029652552398</v>
      </c>
    </row>
    <row r="27" spans="1:11" s="1" customFormat="1" ht="14.25" customHeight="1">
      <c r="A27" s="38">
        <v>14</v>
      </c>
      <c r="B27" s="26" t="s">
        <v>33</v>
      </c>
      <c r="C27" s="29">
        <f>'[2]Дотации'!$H$32</f>
        <v>253.92514555031883</v>
      </c>
      <c r="D27" s="27">
        <v>13342.651</v>
      </c>
      <c r="E27" s="27">
        <v>4086.147</v>
      </c>
      <c r="F27" s="29">
        <f t="shared" si="0"/>
        <v>17682.723145550317</v>
      </c>
      <c r="G27" s="29">
        <f>26497.9435-1291.7909</f>
        <v>25206.1526</v>
      </c>
      <c r="H27" s="29">
        <f t="shared" si="1"/>
        <v>-7523.429454449684</v>
      </c>
      <c r="I27" s="29">
        <f t="shared" si="2"/>
        <v>-6651.989554449684</v>
      </c>
      <c r="J27" s="29">
        <f>(D27+E27)*0.05</f>
        <v>871.4399</v>
      </c>
      <c r="K27" s="50">
        <f t="shared" si="3"/>
        <v>6651.989554449684</v>
      </c>
    </row>
    <row r="28" spans="1:11" s="1" customFormat="1" ht="14.25" customHeight="1">
      <c r="A28" s="38">
        <v>15</v>
      </c>
      <c r="B28" s="26" t="s">
        <v>34</v>
      </c>
      <c r="C28" s="29">
        <f>'[2]Дотации'!$H$33</f>
        <v>3267.3153028562047</v>
      </c>
      <c r="D28" s="27">
        <v>4470</v>
      </c>
      <c r="E28" s="27">
        <v>108.49</v>
      </c>
      <c r="F28" s="29">
        <f t="shared" si="0"/>
        <v>7845.805302856204</v>
      </c>
      <c r="G28" s="29">
        <f>8580.7881-275.07951</f>
        <v>8305.70859</v>
      </c>
      <c r="H28" s="29">
        <f t="shared" si="1"/>
        <v>-459.90328714379575</v>
      </c>
      <c r="I28" s="29">
        <f t="shared" si="2"/>
        <v>-2.0542871437957615</v>
      </c>
      <c r="J28" s="29">
        <f>(D28+E28)*0.1</f>
        <v>457.849</v>
      </c>
      <c r="K28" s="50">
        <f t="shared" si="3"/>
        <v>2.0542871437957615</v>
      </c>
    </row>
    <row r="29" spans="1:11" s="1" customFormat="1" ht="14.25" customHeight="1">
      <c r="A29" s="38">
        <v>16</v>
      </c>
      <c r="B29" s="26" t="s">
        <v>35</v>
      </c>
      <c r="C29" s="29">
        <f>'[2]Дотации'!$H$34</f>
        <v>4540.7367263600745</v>
      </c>
      <c r="D29" s="27">
        <v>3968.8445</v>
      </c>
      <c r="E29" s="27">
        <v>1936.927</v>
      </c>
      <c r="F29" s="29">
        <f t="shared" si="0"/>
        <v>10446.508226360074</v>
      </c>
      <c r="G29" s="29">
        <f>11429.28794-246.00828+10</f>
        <v>11193.27966</v>
      </c>
      <c r="H29" s="29">
        <f t="shared" si="1"/>
        <v>-746.7714336399258</v>
      </c>
      <c r="I29" s="29">
        <f t="shared" si="2"/>
        <v>-156.19428363992586</v>
      </c>
      <c r="J29" s="29">
        <f>(D29+E29)*0.1</f>
        <v>590.57715</v>
      </c>
      <c r="K29" s="50">
        <f t="shared" si="3"/>
        <v>156.19428363992586</v>
      </c>
    </row>
    <row r="30" spans="1:11" s="1" customFormat="1" ht="14.25" customHeight="1">
      <c r="A30" s="38">
        <v>17</v>
      </c>
      <c r="B30" s="26" t="s">
        <v>36</v>
      </c>
      <c r="C30" s="29">
        <f>'[2]Дотации'!$H$35</f>
        <v>1589.9653371530053</v>
      </c>
      <c r="D30" s="27">
        <v>1057.939</v>
      </c>
      <c r="E30" s="27">
        <v>2187.84612</v>
      </c>
      <c r="F30" s="29">
        <f t="shared" si="0"/>
        <v>4835.750457153005</v>
      </c>
      <c r="G30" s="29">
        <f>7100.90992-2341.27658+346.398</f>
        <v>5106.0313400000005</v>
      </c>
      <c r="H30" s="29">
        <f t="shared" si="1"/>
        <v>-270.28088284699515</v>
      </c>
      <c r="I30" s="29">
        <f t="shared" si="2"/>
        <v>54.29762915300489</v>
      </c>
      <c r="J30" s="29">
        <f>(D30+E30)*0.1</f>
        <v>324.57851200000005</v>
      </c>
      <c r="K30" s="50">
        <v>0</v>
      </c>
    </row>
    <row r="31" spans="1:11" ht="23.25" customHeight="1">
      <c r="A31" s="39"/>
      <c r="B31" s="40" t="s">
        <v>64</v>
      </c>
      <c r="C31" s="41">
        <f>SUM(C14:C30)</f>
        <v>26273.999999999993</v>
      </c>
      <c r="D31" s="41">
        <f aca="true" t="shared" si="4" ref="D31:J31">SUM(D14:D30)</f>
        <v>57366.38136</v>
      </c>
      <c r="E31" s="41">
        <f t="shared" si="4"/>
        <v>25337.539900000003</v>
      </c>
      <c r="F31" s="41">
        <f>SUM(F14:F30)</f>
        <v>108977.92126</v>
      </c>
      <c r="G31" s="41">
        <f>SUM(G14:G30)</f>
        <v>138100.21564999997</v>
      </c>
      <c r="H31" s="41">
        <f t="shared" si="4"/>
        <v>-29122.294390000003</v>
      </c>
      <c r="I31" s="41">
        <f t="shared" si="4"/>
        <v>-21903.37971400001</v>
      </c>
      <c r="J31" s="41">
        <f t="shared" si="4"/>
        <v>7218.914676000001</v>
      </c>
      <c r="K31" s="41">
        <f>SUM(K14:K30)</f>
        <v>21957.677343153013</v>
      </c>
    </row>
    <row r="32" ht="15.75">
      <c r="K32" s="49"/>
    </row>
  </sheetData>
  <sheetProtection/>
  <mergeCells count="15">
    <mergeCell ref="G1:K1"/>
    <mergeCell ref="G2:K2"/>
    <mergeCell ref="G3:K3"/>
    <mergeCell ref="G4:K4"/>
    <mergeCell ref="B6:I6"/>
    <mergeCell ref="B7:I7"/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Света Чечина</cp:lastModifiedBy>
  <cp:lastPrinted>2013-10-22T06:01:15Z</cp:lastPrinted>
  <dcterms:created xsi:type="dcterms:W3CDTF">1998-09-07T09:31:30Z</dcterms:created>
  <dcterms:modified xsi:type="dcterms:W3CDTF">2013-10-31T08:19:03Z</dcterms:modified>
  <cp:category/>
  <cp:version/>
  <cp:contentType/>
  <cp:contentStatus/>
</cp:coreProperties>
</file>